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28680" yWindow="-120" windowWidth="21795" windowHeight="1459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218" i="1"/>
  <c r="H217" i="1"/>
  <c r="H198" i="1"/>
  <c r="K197" i="1" s="1"/>
  <c r="E197" i="1"/>
  <c r="H197" i="1"/>
  <c r="H190" i="1"/>
  <c r="N198" i="1" l="1"/>
  <c r="K198" i="1"/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<sst xmlns="http://schemas.openxmlformats.org/spreadsheetml/2006/main" count="400" uniqueCount="388">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</sst>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showWhiteSpace="0" view="pageLayout" zoomScaleNormal="100" zoomScaleSheetLayoutView="100" workbookViewId="0">
      <selection activeCell="H26" sqref="H26"/>
    </sheetView>
  </sheetViews>
  <sheetFormatPr defaultColWidth="0.265625" defaultRowHeight="12.75"/>
  <cols>
    <col min="1" max="1" width="0.59765625" customWidth="1"/>
    <col min="2" max="2" width="10" customWidth="1"/>
    <col min="3" max="3" width="27" customWidth="1"/>
    <col min="4" max="4" width="0.73046875" style="46" customWidth="1"/>
    <col min="5" max="5" width="16.1328125" style="26" customWidth="1"/>
    <col min="6" max="6" width="13.1328125" style="59" customWidth="1"/>
    <col min="7" max="7" width="17.1328125" style="47" customWidth="1"/>
    <col min="8" max="8" width="16.1328125" style="47" customWidth="1"/>
    <col min="9" max="9" width="16.1328125" style="48" customWidth="1"/>
    <col min="10" max="10" width="0.73046875" style="23" customWidth="1"/>
    <col min="11" max="11" width="20.3984375" style="103" customWidth="1"/>
    <col min="12" max="12" width="10.59765625" style="104" hidden="1" customWidth="1"/>
    <col min="13" max="13" width="2.1328125" style="104" customWidth="1"/>
    <col min="14" max="14" width="20.3984375" style="103" customWidth="1"/>
    <col min="15" max="15" width="10.59765625" style="104" hidden="1" customWidth="1"/>
    <col min="16" max="16" width="2.1328125" style="104" customWidth="1"/>
    <col min="17" max="17" width="20.3984375" style="103" customWidth="1"/>
    <col min="18" max="18" width="10.59765625" style="104" hidden="1" customWidth="1"/>
    <col min="19" max="19" width="2.1328125" style="104" customWidth="1"/>
    <col min="20" max="20" width="20.3984375" style="103" customWidth="1"/>
    <col min="21" max="21" width="10.59765625" style="104" hidden="1" customWidth="1"/>
    <col min="22" max="22" width="2.1328125" style="104" customWidth="1"/>
    <col min="23" max="23" width="20.3984375" style="103" customWidth="1"/>
    <col min="24" max="24" width="10.59765625" style="104" hidden="1" customWidth="1"/>
    <col min="25" max="25" width="2.1328125" style="104" customWidth="1"/>
    <col min="26" max="67" width="0.265625" style="105"/>
    <col min="68" max="137" width="0.26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 ht="13.15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/>
      <c r="F5" s="362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/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235914.69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7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11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>
        <f>7048+1514</f>
        <v>8562</v>
      </c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>
        <v>0</v>
      </c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8562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>
        <v>1873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1873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1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1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>
        <v>100000</v>
      </c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100000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6507</v>
      </c>
      <c r="F190" s="147" t="str">
        <f>IFERROR((#REF!+G190/#REF!),"")</f>
        <v/>
      </c>
      <c r="G190" s="253"/>
      <c r="H190" s="253">
        <f>(6507*0.03)+(498*2.95)+(147*3.9)+(6507*0.2)+135</f>
        <v>3674.01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3674.01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f>715+723+288</f>
        <v>1726</v>
      </c>
      <c r="F197" s="325" t="str">
        <f>IFERROR((#REF!+G197/#REF!),"")</f>
        <v/>
      </c>
      <c r="G197" s="253"/>
      <c r="H197" s="253">
        <f>76556-H190-H191</f>
        <v>72881.990000000005</v>
      </c>
      <c r="I197" s="254"/>
      <c r="J197" s="15"/>
      <c r="K197" s="120">
        <f>15010-H198</f>
        <v>-0.34000000000014552</v>
      </c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>
        <f>(513*20.12)+(222*17.99)+695</f>
        <v>15010.34</v>
      </c>
      <c r="I198" s="254"/>
      <c r="J198" s="15"/>
      <c r="K198" s="120">
        <f>(574*20.12)+(292*17.99)+(788*7.25)+(9664*8.18)</f>
        <v>101566.48000000001</v>
      </c>
      <c r="L198" s="121"/>
      <c r="M198" s="122"/>
      <c r="N198" s="120">
        <f>102263-K198</f>
        <v>696.51999999998952</v>
      </c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87892.33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202001.34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202001.34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5.0001125406815491E-2</v>
      </c>
      <c r="C216" s="35" t="s">
        <v>172</v>
      </c>
      <c r="D216" s="14"/>
      <c r="E216" s="77"/>
      <c r="F216" s="333">
        <f>SUM(G216:I216)</f>
        <v>11796</v>
      </c>
      <c r="G216" s="304"/>
      <c r="H216" s="305">
        <v>11796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1.7853911513522114E-2</v>
      </c>
      <c r="C217" s="36" t="s">
        <v>173</v>
      </c>
      <c r="D217" s="37"/>
      <c r="E217" s="78"/>
      <c r="F217" s="325">
        <f>SUM(G217:I217)</f>
        <v>4212</v>
      </c>
      <c r="G217" s="304"/>
      <c r="H217" s="305">
        <f>1010+2192+1010</f>
        <v>4212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1.3496404145074645E-2</v>
      </c>
      <c r="C218" s="38" t="s">
        <v>174</v>
      </c>
      <c r="D218" s="37"/>
      <c r="E218" s="79"/>
      <c r="F218" s="325">
        <f>SUM(G218:I218)</f>
        <v>3184</v>
      </c>
      <c r="G218" s="306"/>
      <c r="H218" s="307">
        <f>2359+825</f>
        <v>3184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6.4995952562343614E-3</v>
      </c>
      <c r="C219" s="40" t="s">
        <v>175</v>
      </c>
      <c r="D219" s="37"/>
      <c r="E219" s="79"/>
      <c r="F219" s="325">
        <f>SUM(G219:I219)</f>
        <v>1533.35</v>
      </c>
      <c r="G219" s="306"/>
      <c r="H219" s="307">
        <v>1533.35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5.5901563399888325E-2</v>
      </c>
      <c r="C220" s="41" t="s">
        <v>176</v>
      </c>
      <c r="D220" s="37"/>
      <c r="E220" s="80"/>
      <c r="F220" s="327">
        <f>SUM(G220:I220)</f>
        <v>13188</v>
      </c>
      <c r="G220" s="308"/>
      <c r="H220" s="309">
        <v>13188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235914.69</v>
      </c>
      <c r="F221" s="171"/>
      <c r="G221" s="43">
        <f>SUM(G215:G220)</f>
        <v>0</v>
      </c>
      <c r="H221" s="43">
        <f>SUM(H215:H220)</f>
        <v>235914.69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0.4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7">
        <f>SUM(G221:I221)</f>
        <v>235914.69</v>
      </c>
      <c r="F222" s="338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7:F7"/>
    <mergeCell ref="E8:F8"/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EDF4F7346D944EB3F6C1B32453497B" ma:contentTypeVersion="10" ma:contentTypeDescription="Create a new document." ma:contentTypeScope="" ma:versionID="aa10eda2f3f10f90da65a3c1f47fa3e2">
  <xsd:schema xmlns:xsd="http://www.w3.org/2001/XMLSchema" xmlns:xs="http://www.w3.org/2001/XMLSchema" xmlns:p="http://schemas.microsoft.com/office/2006/metadata/properties" xmlns:ns2="df7f1e7c-1949-40e6-811e-e71a1be0de1a" xmlns:ns3="3499791a-df24-4ddd-9957-021f7462390c" targetNamespace="http://schemas.microsoft.com/office/2006/metadata/properties" ma:root="true" ma:fieldsID="fb05271fc5fc0447e72fa229debc383f" ns2:_="" ns3:_="">
    <xsd:import namespace="df7f1e7c-1949-40e6-811e-e71a1be0de1a"/>
    <xsd:import namespace="3499791a-df24-4ddd-9957-021f74623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f1e7c-1949-40e6-811e-e71a1be0d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9791a-df24-4ddd-9957-021f74623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C56B95-632D-40DB-B349-6A71275CA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7f1e7c-1949-40e6-811e-e71a1be0de1a"/>
    <ds:schemaRef ds:uri="3499791a-df24-4ddd-9957-021f746239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ABC5E8-791A-4E95-97DE-3DEBD21289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9433BB-76D3-4DFC-BB37-3C7F49A4F675}">
  <ds:schemaRefs>
    <ds:schemaRef ds:uri="df7f1e7c-1949-40e6-811e-e71a1be0de1a"/>
    <ds:schemaRef ds:uri="http://schemas.microsoft.com/office/2006/documentManagement/types"/>
    <ds:schemaRef ds:uri="http://purl.org/dc/terms/"/>
    <ds:schemaRef ds:uri="3499791a-df24-4ddd-9957-021f7462390c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Matt Shields</cp:lastModifiedBy>
  <cp:lastPrinted>2018-08-24T21:39:40Z</cp:lastPrinted>
  <dcterms:created xsi:type="dcterms:W3CDTF">2006-08-31T18:48:44Z</dcterms:created>
  <dcterms:modified xsi:type="dcterms:W3CDTF">2020-05-06T19:06:35Z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0x01010018EDF4F7346D944EB3F6C1B32453497B</vt:lpwstr>
  </property>
</Properties>
</file>